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<sst xmlns="http://schemas.openxmlformats.org/spreadsheetml/2006/main" count="168" uniqueCount="155">
  <si>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</si>
  <si>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</si>
  <si>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</si>
  <si>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</si>
  <si>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</si>
  <si>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</si>
  <si>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</si>
  <si>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</si>
  <si>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</si>
  <si>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</si>
  <si>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</si>
  <si>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</si>
  <si>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</si>
  <si>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</si>
  <si>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</si>
  <si>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</si>
  <si>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</si>
  <si>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</si>
  <si>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</si>
  <si>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</si>
  <si>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</si>
  <si>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</si>
  <si>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</si>
  <si>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</si>
  <si>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</si>
  <si>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</si>
  <si>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</si>
  <si>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</si>
  <si>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</si>
  <si>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</si>
  <si>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</si>
  <si>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</si>
  <si>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</si>
  <si>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</si>
  <si>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</si>
  <si>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</si>
  <si>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</si>
  <si>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</si>
  <si>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</si>
  <si>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</si>
  <si>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</si>
  <si>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</si>
  <si>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</si>
  <si>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</si>
  <si>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</si>
  <si>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</si>
  <si>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</si>
  <si>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</si>
  <si>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</si>
  <si>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</si>
  <si>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</si>
  <si>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</si>
  <si>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</si>
  <si>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</si>
  <si>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</si>
  <si>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</si>
  <si>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</si>
  <si>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</si>
  <si>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</si>
  <si>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</si>
  <si>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</si>
  <si>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</si>
  <si>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</si>
  <si>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</si>
  <si>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</si>
  <si>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</si>
  <si>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</si>
  <si>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</si>
  <si>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</si>
  <si>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</si>
  <si>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</si>
  <si>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</si>
  <si>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</si>
  <si>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</si>
  <si>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</si>
  <si>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</si>
  <si>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</si>
  <si>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</si>
  <si>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</si>
  <si>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</si>
  <si>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</si>
  <si>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</si>
  <si>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</si>
  <si>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</si>
  <si>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</si>
  <si>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</si>
  <si>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</si>
  <si>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</si>
  <si>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</si>
  <si>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</si>
  <si>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</si>
  <si>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</si>
  <si>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</si>
  <si>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</si>
  <si>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</si>
  <si>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</si>
  <si>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</si>
  <si>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</si>
  <si>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</si>
  <si>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</si>
  <si>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</si>
  <si>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</si>
  <si>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</si>
  <si>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</si>
  <si>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</si>
  <si>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</si>
  <si>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</si>
  <si>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</si>
  <si>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</si>
  <si>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</si>
  <si>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</si>
  <si>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</si>
  <si>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</si>
  <si>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</si>
  <si>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</si>
  <si>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</si>
  <si>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</si>
  <si>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</si>
  <si>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</si>
  <si>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</si>
  <si>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</si>
  <si>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</si>
  <si>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</si>
  <si>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</si>
  <si>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</si>
  <si>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</si>
  <si>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</si>
  <si>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</si>
  <si>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</si>
  <si>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</si>
  <si>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</si>
  <si>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</si>
  <si>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</si>
  <si>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</si>
  <si>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</si>
  <si>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</si>
  <si>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</si>
  <si>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</si>
  <si>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</si>
  <si>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</si>
  <si>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</si>
  <si>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</si>
  <si>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Уточненный план на 2022 год</t>
  </si>
  <si>
    <t>отклонение (факт 2022-2021)</t>
  </si>
  <si>
    <t>Процент роста исполнения 2022 к 2021 году</t>
  </si>
  <si>
    <t>Прочие безвозмездные поступления</t>
  </si>
  <si>
    <t>Доходы от продажи  земельных участков, государственная собственность на  которые не разграничена</t>
  </si>
  <si>
    <t>Доходы от продажи  земельных участков, государственная собственность на  которые  разграничена</t>
  </si>
  <si>
    <t>Плата за размещение нестационарного торгового объекта</t>
  </si>
  <si>
    <t>Доходы от продажи  имущества</t>
  </si>
  <si>
    <t>Иные межбюджетные трансферты</t>
  </si>
  <si>
    <t>Исполнено за 9 месяцев 2022 года</t>
  </si>
  <si>
    <t>% исполнения за 9 месяцев 2022</t>
  </si>
  <si>
    <t>Исполнено за 9 месяцев 2021 года</t>
  </si>
  <si>
    <t>Отчет об исполнении консолидированного бюджета  Гагаринского района Смоленской области за 9 месяцев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</si>
</sst>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2" fillId="0" borderId="11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/>
    </xf>
    <xf numFmtId="178" fontId="48" fillId="0" borderId="0" xfId="0" applyNumberFormat="1" applyFont="1" applyAlignment="1">
      <alignment vertical="center" wrapText="1"/>
    </xf>
    <xf numFmtId="178" fontId="48" fillId="0" borderId="0" xfId="0" applyNumberFormat="1" applyFont="1" applyAlignment="1">
      <alignment vertical="top"/>
    </xf>
    <xf numFmtId="178" fontId="4" fillId="0" borderId="0" xfId="0" applyNumberFormat="1" applyFont="1" applyAlignment="1">
      <alignment horizontal="right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178" fontId="2" fillId="34" borderId="13" xfId="0" applyNumberFormat="1" applyFont="1" applyFill="1" applyBorder="1" applyAlignment="1">
      <alignment vertical="center" wrapText="1"/>
    </xf>
    <xf numFmtId="178" fontId="4" fillId="35" borderId="13" xfId="0" applyNumberFormat="1" applyFont="1" applyFill="1" applyBorder="1" applyAlignment="1">
      <alignment vertical="center" wrapText="1"/>
    </xf>
    <xf numFmtId="178" fontId="4" fillId="0" borderId="13" xfId="0" applyNumberFormat="1" applyFont="1" applyBorder="1" applyAlignment="1">
      <alignment vertical="center" wrapText="1"/>
    </xf>
    <xf numFmtId="178" fontId="4" fillId="0" borderId="13" xfId="0" applyNumberFormat="1" applyFont="1" applyFill="1" applyBorder="1" applyAlignment="1">
      <alignment vertical="center" wrapText="1"/>
    </xf>
    <xf numFmtId="178" fontId="2" fillId="33" borderId="13" xfId="0" applyNumberFormat="1" applyFont="1" applyFill="1" applyBorder="1" applyAlignment="1">
      <alignment vertical="center" wrapText="1"/>
    </xf>
    <xf numFmtId="178" fontId="4" fillId="36" borderId="13" xfId="0" applyNumberFormat="1" applyFont="1" applyFill="1" applyBorder="1" applyAlignment="1">
      <alignment vertical="center" wrapText="1"/>
    </xf>
    <xf numFmtId="178" fontId="3" fillId="13" borderId="13" xfId="0" applyNumberFormat="1" applyFont="1" applyFill="1" applyBorder="1" applyAlignment="1">
      <alignment vertical="center" wrapText="1"/>
    </xf>
    <xf numFmtId="178" fontId="2" fillId="4" borderId="13" xfId="0" applyNumberFormat="1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178" fontId="4" fillId="0" borderId="13" xfId="0" applyNumberFormat="1" applyFont="1" applyFill="1" applyBorder="1" applyAlignment="1">
      <alignment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2" fillId="37" borderId="13" xfId="0" applyNumberFormat="1" applyFont="1" applyFill="1" applyBorder="1" applyAlignment="1">
      <alignment vertical="top" wrapText="1"/>
    </xf>
    <xf numFmtId="178" fontId="2" fillId="13" borderId="13" xfId="0" applyNumberFormat="1" applyFont="1" applyFill="1" applyBorder="1" applyAlignment="1">
      <alignment vertical="top" wrapText="1"/>
    </xf>
    <xf numFmtId="178" fontId="2" fillId="13" borderId="13" xfId="0" applyNumberFormat="1" applyFont="1" applyFill="1" applyBorder="1" applyAlignment="1">
      <alignment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178" fontId="7" fillId="0" borderId="13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178" fontId="2" fillId="38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49" fillId="0" borderId="0" xfId="0" applyNumberFormat="1" applyFont="1" applyAlignment="1">
      <alignment/>
    </xf>
    <xf numFmtId="178" fontId="4" fillId="39" borderId="13" xfId="0" applyNumberFormat="1" applyFont="1" applyFill="1" applyBorder="1" applyAlignment="1">
      <alignment vertical="top" wrapText="1"/>
    </xf>
    <xf numFmtId="178" fontId="3" fillId="13" borderId="13" xfId="0" applyNumberFormat="1" applyFont="1" applyFill="1" applyBorder="1" applyAlignment="1">
      <alignment horizontal="center" vertical="center" wrapText="1"/>
    </xf>
    <xf numFmtId="178" fontId="2" fillId="4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center" vertical="top" wrapText="1"/>
    </xf>
    <xf numFmtId="178" fontId="4" fillId="0" borderId="1" xfId="34" applyNumberFormat="1" applyFont="1" applyFill="1" applyAlignment="1" applyProtection="1">
      <alignment horizontal="center" vertical="top" shrinkToFit="1"/>
      <protection/>
    </xf>
    <xf numFmtId="178" fontId="4" fillId="0" borderId="13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178" fontId="5" fillId="0" borderId="13" xfId="0" applyNumberFormat="1" applyFont="1" applyFill="1" applyBorder="1" applyAlignment="1">
      <alignment horizontal="center" vertical="top" wrapText="1"/>
    </xf>
    <xf numFmtId="178" fontId="4" fillId="0" borderId="14" xfId="34" applyNumberFormat="1" applyFont="1" applyFill="1" applyBorder="1" applyAlignment="1" applyProtection="1">
      <alignment horizontal="center" vertical="top" shrinkToFit="1"/>
      <protection/>
    </xf>
    <xf numFmtId="178" fontId="2" fillId="0" borderId="1" xfId="34" applyNumberFormat="1" applyFont="1" applyFill="1" applyAlignment="1" applyProtection="1">
      <alignment horizontal="center" vertical="top" shrinkToFit="1"/>
      <protection/>
    </xf>
    <xf numFmtId="178" fontId="2" fillId="37" borderId="13" xfId="0" applyNumberFormat="1" applyFont="1" applyFill="1" applyBorder="1" applyAlignment="1">
      <alignment horizontal="center" vertical="top" wrapText="1"/>
    </xf>
    <xf numFmtId="178" fontId="2" fillId="13" borderId="13" xfId="0" applyNumberFormat="1" applyFont="1" applyFill="1" applyBorder="1" applyAlignment="1">
      <alignment horizontal="center" vertical="top" wrapText="1"/>
    </xf>
    <xf numFmtId="178" fontId="5" fillId="39" borderId="13" xfId="0" applyNumberFormat="1" applyFont="1" applyFill="1" applyBorder="1" applyAlignment="1">
      <alignment horizontal="center" vertical="top" wrapText="1"/>
    </xf>
    <xf numFmtId="3" fontId="2" fillId="13" borderId="13" xfId="0" applyNumberFormat="1" applyFont="1" applyFill="1" applyBorder="1" applyAlignment="1">
      <alignment horizontal="center" vertical="top" wrapText="1"/>
    </xf>
    <xf numFmtId="3" fontId="5" fillId="39" borderId="13" xfId="0" applyNumberFormat="1" applyFont="1" applyFill="1" applyBorder="1" applyAlignment="1">
      <alignment horizontal="center" vertical="top" wrapText="1"/>
    </xf>
    <xf numFmtId="178" fontId="5" fillId="39" borderId="1" xfId="34" applyNumberFormat="1" applyFont="1" applyFill="1" applyAlignment="1" applyProtection="1">
      <alignment vertical="top" shrinkToFit="1"/>
      <protection/>
    </xf>
    <xf numFmtId="178" fontId="5" fillId="39" borderId="1" xfId="34" applyNumberFormat="1" applyFont="1" applyFill="1" applyAlignment="1" applyProtection="1">
      <alignment horizontal="center" vertical="top" shrinkToFit="1"/>
      <protection/>
    </xf>
    <xf numFmtId="3" fontId="2" fillId="38" borderId="13" xfId="0" applyNumberFormat="1" applyFont="1" applyFill="1" applyBorder="1" applyAlignment="1">
      <alignment horizontal="center" vertical="top" wrapText="1"/>
    </xf>
    <xf numFmtId="178" fontId="3" fillId="38" borderId="13" xfId="0" applyNumberFormat="1" applyFont="1" applyFill="1" applyBorder="1" applyAlignment="1">
      <alignment vertical="top" wrapText="1"/>
    </xf>
    <xf numFmtId="178" fontId="3" fillId="38" borderId="13" xfId="0" applyNumberFormat="1" applyFont="1" applyFill="1" applyBorder="1" applyAlignment="1">
      <alignment horizontal="center" vertical="top" wrapText="1"/>
    </xf>
    <xf numFmtId="178" fontId="2" fillId="40" borderId="13" xfId="0" applyNumberFormat="1" applyFont="1" applyFill="1" applyBorder="1" applyAlignment="1">
      <alignment horizontal="center" vertical="center" wrapText="1"/>
    </xf>
    <xf numFmtId="178" fontId="6" fillId="6" borderId="13" xfId="0" applyNumberFormat="1" applyFont="1" applyFill="1" applyBorder="1" applyAlignment="1">
      <alignment horizontal="center" vertical="top" wrapText="1"/>
    </xf>
    <xf numFmtId="178" fontId="2" fillId="6" borderId="13" xfId="0" applyNumberFormat="1" applyFont="1" applyFill="1" applyBorder="1" applyAlignment="1">
      <alignment horizontal="center" vertical="top" wrapText="1"/>
    </xf>
    <xf numFmtId="178" fontId="4" fillId="39" borderId="13" xfId="0" applyNumberFormat="1" applyFont="1" applyFill="1" applyBorder="1" applyAlignment="1">
      <alignment horizontal="center" vertical="top" wrapText="1"/>
    </xf>
    <xf numFmtId="178" fontId="2" fillId="36" borderId="13" xfId="0" applyNumberFormat="1" applyFont="1" applyFill="1" applyBorder="1" applyAlignment="1">
      <alignment horizontal="center" vertical="top" wrapText="1"/>
    </xf>
    <xf numFmtId="178" fontId="4" fillId="33" borderId="12" xfId="0" applyNumberFormat="1" applyFont="1" applyFill="1" applyBorder="1" applyAlignment="1">
      <alignment vertical="top"/>
    </xf>
    <xf numFmtId="178" fontId="4" fillId="33" borderId="12" xfId="0" applyNumberFormat="1" applyFont="1" applyFill="1" applyBorder="1" applyAlignment="1">
      <alignment horizontal="center" vertical="top" wrapText="1"/>
    </xf>
    <xf numFmtId="178" fontId="2" fillId="34" borderId="13" xfId="0" applyNumberFormat="1" applyFont="1" applyFill="1" applyBorder="1" applyAlignment="1">
      <alignment horizontal="center" vertical="center" wrapText="1"/>
    </xf>
    <xf numFmtId="178" fontId="4" fillId="35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center" wrapText="1"/>
    </xf>
    <xf numFmtId="178" fontId="4" fillId="36" borderId="13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vertical="top"/>
    </xf>
    <xf numFmtId="178" fontId="4" fillId="0" borderId="0" xfId="0" applyNumberFormat="1" applyFont="1" applyAlignment="1">
      <alignment/>
    </xf>
    <xf numFmtId="3" fontId="2" fillId="37" borderId="13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vertical="top"/>
    </xf>
    <xf numFmtId="3" fontId="2" fillId="34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4" fillId="36" borderId="1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4" sqref="C104"/>
    </sheetView>
  </sheetViews>
  <sheetFormatPr defaultColWidth="9.00390625" defaultRowHeight="12.75"/>
  <cols>
    <col min="1" max="1" width="44.875" style="4" customWidth="1"/>
    <col min="2" max="2" width="14.25390625" style="85" customWidth="1"/>
    <col min="3" max="3" width="11.625" style="72" customWidth="1"/>
    <col min="4" max="4" width="11.25390625" style="72" customWidth="1"/>
    <col min="5" max="5" width="10.375" style="72" customWidth="1"/>
    <col min="6" max="6" width="11.75390625" style="72" customWidth="1"/>
    <col min="7" max="7" width="10.875" style="72" customWidth="1"/>
    <col min="8" max="8" width="13.125" style="72" customWidth="1"/>
    <col min="9" max="16384" width="9.125" style="4" customWidth="1"/>
  </cols>
  <sheetData>
    <row r="1" spans="1:8" ht="36" customHeight="1">
      <c r="A1" s="86" t="s">
        <v>154</v>
      </c>
      <c r="B1" s="86"/>
      <c r="C1" s="86"/>
      <c r="D1" s="86"/>
      <c r="E1" s="86"/>
      <c r="F1" s="86"/>
      <c r="G1" s="86"/>
      <c r="H1" s="86"/>
    </row>
    <row r="2" spans="1:8" ht="63.75">
      <c r="A2" s="1" t="s">
        <v>0</v>
      </c>
      <c r="B2" s="2" t="s">
        <v>1</v>
      </c>
      <c r="C2" s="3" t="s">
        <v>142</v>
      </c>
      <c r="D2" s="3" t="s">
        <v>151</v>
      </c>
      <c r="E2" s="3" t="s">
        <v>152</v>
      </c>
      <c r="F2" s="3" t="s">
        <v>153</v>
      </c>
      <c r="G2" s="3" t="s">
        <v>143</v>
      </c>
      <c r="H2" s="3" t="s">
        <v>144</v>
      </c>
    </row>
    <row r="3" spans="1:8" ht="14.25">
      <c r="A3" s="23" t="s">
        <v>81</v>
      </c>
      <c r="B3" s="24">
        <v>10000</v>
      </c>
      <c r="C3" s="15">
        <f>C4+C28</f>
        <v>451203.9</v>
      </c>
      <c r="D3" s="38">
        <f>D4+D28</f>
        <v>316447.60000000003</v>
      </c>
      <c r="E3" s="38">
        <f aca="true" t="shared" si="0" ref="E3:E53">D3/C3*100</f>
        <v>70.13405690863931</v>
      </c>
      <c r="F3" s="38">
        <f>F4+F28</f>
        <v>288935.8000000001</v>
      </c>
      <c r="G3" s="38">
        <f aca="true" t="shared" si="1" ref="G3:G8">D3-F3</f>
        <v>27511.79999999993</v>
      </c>
      <c r="H3" s="38">
        <f>D3/F3*100</f>
        <v>109.52176919578672</v>
      </c>
    </row>
    <row r="4" spans="1:8" ht="12.75">
      <c r="A4" s="16" t="s">
        <v>116</v>
      </c>
      <c r="B4" s="25"/>
      <c r="C4" s="16">
        <f>C5+C7+C9+C14+C20+C22+C25</f>
        <v>423954.4</v>
      </c>
      <c r="D4" s="39">
        <f>D5+D7+D9+D14+D20+D22+D25</f>
        <v>288011.30000000005</v>
      </c>
      <c r="E4" s="39">
        <f t="shared" si="0"/>
        <v>67.93449955938658</v>
      </c>
      <c r="F4" s="39">
        <f>F5+F7+F9+F14+F20+F22+F25</f>
        <v>267017.9000000001</v>
      </c>
      <c r="G4" s="39">
        <f t="shared" si="1"/>
        <v>20993.399999999965</v>
      </c>
      <c r="H4" s="58">
        <f aca="true" t="shared" si="2" ref="H4:H53">D4/F4*100</f>
        <v>107.86216953994467</v>
      </c>
    </row>
    <row r="5" spans="1:8" ht="13.5">
      <c r="A5" s="26" t="s">
        <v>82</v>
      </c>
      <c r="B5" s="27">
        <v>10100</v>
      </c>
      <c r="C5" s="26">
        <f>C6</f>
        <v>316139.2</v>
      </c>
      <c r="D5" s="40">
        <f>D6</f>
        <v>241697.6</v>
      </c>
      <c r="E5" s="40">
        <f t="shared" si="0"/>
        <v>76.45290429026201</v>
      </c>
      <c r="F5" s="40">
        <f>F6</f>
        <v>205216.2</v>
      </c>
      <c r="G5" s="41">
        <f t="shared" si="1"/>
        <v>36481.399999999994</v>
      </c>
      <c r="H5" s="41">
        <f t="shared" si="2"/>
        <v>117.77705658715053</v>
      </c>
    </row>
    <row r="6" spans="1:8" ht="12.75">
      <c r="A6" s="19" t="s">
        <v>83</v>
      </c>
      <c r="B6" s="28">
        <v>10102</v>
      </c>
      <c r="C6" s="18">
        <v>316139.2</v>
      </c>
      <c r="D6" s="42">
        <v>241697.6</v>
      </c>
      <c r="E6" s="43">
        <f t="shared" si="0"/>
        <v>76.45290429026201</v>
      </c>
      <c r="F6" s="42">
        <v>205216.2</v>
      </c>
      <c r="G6" s="43">
        <f t="shared" si="1"/>
        <v>36481.399999999994</v>
      </c>
      <c r="H6" s="43">
        <f t="shared" si="2"/>
        <v>117.77705658715053</v>
      </c>
    </row>
    <row r="7" spans="1:8" ht="27">
      <c r="A7" s="26" t="s">
        <v>84</v>
      </c>
      <c r="B7" s="29">
        <v>10300</v>
      </c>
      <c r="C7" s="34">
        <f>C8</f>
        <v>19926</v>
      </c>
      <c r="D7" s="41">
        <f>D8</f>
        <v>17140.7</v>
      </c>
      <c r="E7" s="41">
        <f t="shared" si="0"/>
        <v>86.02178058817626</v>
      </c>
      <c r="F7" s="41">
        <f>F8</f>
        <v>14315.5</v>
      </c>
      <c r="G7" s="41">
        <f t="shared" si="1"/>
        <v>2825.2000000000007</v>
      </c>
      <c r="H7" s="41">
        <f t="shared" si="2"/>
        <v>119.73525199958088</v>
      </c>
    </row>
    <row r="8" spans="1:8" ht="12.75">
      <c r="A8" s="19" t="s">
        <v>85</v>
      </c>
      <c r="B8" s="28">
        <v>10302</v>
      </c>
      <c r="C8" s="18">
        <v>19926</v>
      </c>
      <c r="D8" s="42">
        <v>17140.7</v>
      </c>
      <c r="E8" s="43">
        <f t="shared" si="0"/>
        <v>86.02178058817626</v>
      </c>
      <c r="F8" s="42">
        <v>14315.5</v>
      </c>
      <c r="G8" s="43">
        <f t="shared" si="1"/>
        <v>2825.2000000000007</v>
      </c>
      <c r="H8" s="43">
        <f t="shared" si="2"/>
        <v>119.73525199958088</v>
      </c>
    </row>
    <row r="9" spans="1:8" ht="13.5">
      <c r="A9" s="26" t="s">
        <v>86</v>
      </c>
      <c r="B9" s="27">
        <v>10500</v>
      </c>
      <c r="C9" s="26">
        <f>C11+C12+C13+C10</f>
        <v>18114.7</v>
      </c>
      <c r="D9" s="40">
        <f>D11+D12+D13+D10</f>
        <v>15249.099999999999</v>
      </c>
      <c r="E9" s="40">
        <f t="shared" si="0"/>
        <v>84.18080343588356</v>
      </c>
      <c r="F9" s="40">
        <f>F11+F12+F13+F10</f>
        <v>15783.8</v>
      </c>
      <c r="G9" s="41">
        <f aca="true" t="shared" si="3" ref="G9:G15">D9-F9</f>
        <v>-534.7000000000007</v>
      </c>
      <c r="H9" s="41">
        <f t="shared" si="2"/>
        <v>96.61234937087393</v>
      </c>
    </row>
    <row r="10" spans="1:8" ht="25.5">
      <c r="A10" s="19" t="s">
        <v>141</v>
      </c>
      <c r="B10" s="27">
        <v>10501</v>
      </c>
      <c r="C10" s="19">
        <v>10624.2</v>
      </c>
      <c r="D10" s="44">
        <v>10936.8</v>
      </c>
      <c r="E10" s="43">
        <f>D10/C10*100</f>
        <v>102.94233918789178</v>
      </c>
      <c r="F10" s="44">
        <v>7653.3</v>
      </c>
      <c r="G10" s="43">
        <f>D10-F10</f>
        <v>3283.499999999999</v>
      </c>
      <c r="H10" s="41">
        <f t="shared" si="2"/>
        <v>142.90306142448355</v>
      </c>
    </row>
    <row r="11" spans="1:8" ht="12.75">
      <c r="A11" s="19" t="s">
        <v>87</v>
      </c>
      <c r="B11" s="28">
        <v>10502</v>
      </c>
      <c r="C11" s="20">
        <v>110</v>
      </c>
      <c r="D11" s="42">
        <v>-47.6</v>
      </c>
      <c r="E11" s="43" t="s">
        <v>122</v>
      </c>
      <c r="F11" s="42">
        <v>3401.2</v>
      </c>
      <c r="G11" s="43">
        <f t="shared" si="3"/>
        <v>-3448.7999999999997</v>
      </c>
      <c r="H11" s="43" t="s">
        <v>122</v>
      </c>
    </row>
    <row r="12" spans="1:8" ht="12.75">
      <c r="A12" s="19" t="s">
        <v>88</v>
      </c>
      <c r="B12" s="28">
        <v>10503</v>
      </c>
      <c r="C12" s="18">
        <v>1830.7</v>
      </c>
      <c r="D12" s="42">
        <v>583.7</v>
      </c>
      <c r="E12" s="43">
        <f t="shared" si="0"/>
        <v>31.88397880592123</v>
      </c>
      <c r="F12" s="42">
        <v>1745.9</v>
      </c>
      <c r="G12" s="43">
        <f t="shared" si="3"/>
        <v>-1162.2</v>
      </c>
      <c r="H12" s="43">
        <f t="shared" si="2"/>
        <v>33.43261355174981</v>
      </c>
    </row>
    <row r="13" spans="1:8" ht="12.75">
      <c r="A13" s="19" t="s">
        <v>89</v>
      </c>
      <c r="B13" s="28">
        <v>10504</v>
      </c>
      <c r="C13" s="18">
        <v>5549.8</v>
      </c>
      <c r="D13" s="42">
        <v>3776.2</v>
      </c>
      <c r="E13" s="43">
        <f t="shared" si="0"/>
        <v>68.04209160690475</v>
      </c>
      <c r="F13" s="42">
        <v>2983.4</v>
      </c>
      <c r="G13" s="43">
        <f t="shared" si="3"/>
        <v>792.7999999999997</v>
      </c>
      <c r="H13" s="43">
        <f t="shared" si="2"/>
        <v>126.57370785010389</v>
      </c>
    </row>
    <row r="14" spans="1:8" ht="13.5">
      <c r="A14" s="26" t="s">
        <v>90</v>
      </c>
      <c r="B14" s="27">
        <v>10600</v>
      </c>
      <c r="C14" s="26">
        <f>C15+C16+C17</f>
        <v>62356.299999999996</v>
      </c>
      <c r="D14" s="40">
        <f>D15+D16+D17</f>
        <v>7460.599999999999</v>
      </c>
      <c r="E14" s="40">
        <v>0</v>
      </c>
      <c r="F14" s="40">
        <f>F15+F16+F17</f>
        <v>25928.699999999997</v>
      </c>
      <c r="G14" s="41">
        <f t="shared" si="3"/>
        <v>-18468.1</v>
      </c>
      <c r="H14" s="43">
        <f t="shared" si="2"/>
        <v>28.773521233228045</v>
      </c>
    </row>
    <row r="15" spans="1:8" ht="12.75">
      <c r="A15" s="19" t="s">
        <v>123</v>
      </c>
      <c r="B15" s="28">
        <v>10601</v>
      </c>
      <c r="C15" s="18">
        <v>11407.9</v>
      </c>
      <c r="D15" s="42">
        <v>2618.3</v>
      </c>
      <c r="E15" s="43">
        <f t="shared" si="0"/>
        <v>22.951638776637246</v>
      </c>
      <c r="F15" s="42">
        <v>1446.1</v>
      </c>
      <c r="G15" s="43">
        <f t="shared" si="3"/>
        <v>1172.2000000000003</v>
      </c>
      <c r="H15" s="43">
        <f t="shared" si="2"/>
        <v>181.0594011479151</v>
      </c>
    </row>
    <row r="16" spans="1:8" ht="12.75">
      <c r="A16" s="19" t="s">
        <v>124</v>
      </c>
      <c r="B16" s="28">
        <v>10605</v>
      </c>
      <c r="C16" s="19">
        <v>168.7</v>
      </c>
      <c r="D16" s="43">
        <v>0</v>
      </c>
      <c r="E16" s="43">
        <f>D16/C16*100</f>
        <v>0</v>
      </c>
      <c r="F16" s="43">
        <v>70</v>
      </c>
      <c r="G16" s="43">
        <f aca="true" t="shared" si="4" ref="G16:G26">D16-F16</f>
        <v>-70</v>
      </c>
      <c r="H16" s="43">
        <f t="shared" si="2"/>
        <v>0</v>
      </c>
    </row>
    <row r="17" spans="1:8" ht="15">
      <c r="A17" s="30" t="s">
        <v>135</v>
      </c>
      <c r="B17" s="31">
        <v>10606</v>
      </c>
      <c r="C17" s="17">
        <f>C18+C19</f>
        <v>50779.7</v>
      </c>
      <c r="D17" s="45">
        <f>D18+D19</f>
        <v>4842.299999999999</v>
      </c>
      <c r="E17" s="45">
        <v>0</v>
      </c>
      <c r="F17" s="45">
        <f>F18+F19</f>
        <v>24412.6</v>
      </c>
      <c r="G17" s="43">
        <f t="shared" si="4"/>
        <v>-19570.3</v>
      </c>
      <c r="H17" s="43">
        <f t="shared" si="2"/>
        <v>19.83524901075674</v>
      </c>
    </row>
    <row r="18" spans="1:8" ht="12.75">
      <c r="A18" s="19" t="s">
        <v>131</v>
      </c>
      <c r="B18" s="28">
        <v>10606</v>
      </c>
      <c r="C18" s="19">
        <v>26820.6</v>
      </c>
      <c r="D18" s="43">
        <v>7774.9</v>
      </c>
      <c r="E18" s="45">
        <f t="shared" si="0"/>
        <v>28.988538660581792</v>
      </c>
      <c r="F18" s="43">
        <v>21259.3</v>
      </c>
      <c r="G18" s="43">
        <f t="shared" si="4"/>
        <v>-13484.4</v>
      </c>
      <c r="H18" s="43">
        <f t="shared" si="2"/>
        <v>36.571759183039894</v>
      </c>
    </row>
    <row r="19" spans="1:8" ht="12.75">
      <c r="A19" s="19" t="s">
        <v>132</v>
      </c>
      <c r="B19" s="28">
        <v>10606</v>
      </c>
      <c r="C19" s="20">
        <v>23959.1</v>
      </c>
      <c r="D19" s="46">
        <v>-2932.6</v>
      </c>
      <c r="E19" s="45"/>
      <c r="F19" s="46">
        <v>3153.3</v>
      </c>
      <c r="G19" s="43">
        <f t="shared" si="4"/>
        <v>-6085.9</v>
      </c>
      <c r="H19" s="43" t="s">
        <v>122</v>
      </c>
    </row>
    <row r="20" spans="1:8" ht="30" customHeight="1">
      <c r="A20" s="26" t="s">
        <v>91</v>
      </c>
      <c r="B20" s="27">
        <v>10700</v>
      </c>
      <c r="C20" s="26">
        <f>C21</f>
        <v>2639.2</v>
      </c>
      <c r="D20" s="40">
        <f>D21</f>
        <v>2686.4</v>
      </c>
      <c r="E20" s="40">
        <f t="shared" si="0"/>
        <v>101.78842073355563</v>
      </c>
      <c r="F20" s="40">
        <f>F21</f>
        <v>2368.4</v>
      </c>
      <c r="G20" s="41">
        <f t="shared" si="4"/>
        <v>318</v>
      </c>
      <c r="H20" s="41">
        <f t="shared" si="2"/>
        <v>113.4267860158757</v>
      </c>
    </row>
    <row r="21" spans="1:8" ht="25.5">
      <c r="A21" s="19" t="s">
        <v>92</v>
      </c>
      <c r="B21" s="28">
        <v>10701</v>
      </c>
      <c r="C21" s="18">
        <v>2639.2</v>
      </c>
      <c r="D21" s="42">
        <v>2686.4</v>
      </c>
      <c r="E21" s="43">
        <f t="shared" si="0"/>
        <v>101.78842073355563</v>
      </c>
      <c r="F21" s="42">
        <v>2368.4</v>
      </c>
      <c r="G21" s="43">
        <f t="shared" si="4"/>
        <v>318</v>
      </c>
      <c r="H21" s="43">
        <f t="shared" si="2"/>
        <v>113.4267860158757</v>
      </c>
    </row>
    <row r="22" spans="1:8" ht="13.5">
      <c r="A22" s="26" t="s">
        <v>93</v>
      </c>
      <c r="B22" s="27">
        <v>10800</v>
      </c>
      <c r="C22" s="26">
        <f>SUM(C23:C24)</f>
        <v>4779</v>
      </c>
      <c r="D22" s="40">
        <f>SUM(D23:D24)</f>
        <v>3776.9</v>
      </c>
      <c r="E22" s="40">
        <f t="shared" si="0"/>
        <v>79.0311780707261</v>
      </c>
      <c r="F22" s="40">
        <f>SUM(F23:F24)</f>
        <v>3400.4</v>
      </c>
      <c r="G22" s="41">
        <f t="shared" si="4"/>
        <v>376.5</v>
      </c>
      <c r="H22" s="41">
        <f t="shared" si="2"/>
        <v>111.07222679684743</v>
      </c>
    </row>
    <row r="23" spans="1:8" ht="25.5">
      <c r="A23" s="19" t="s">
        <v>94</v>
      </c>
      <c r="B23" s="28">
        <v>10803</v>
      </c>
      <c r="C23" s="18">
        <v>4774</v>
      </c>
      <c r="D23" s="42">
        <v>3776.9</v>
      </c>
      <c r="E23" s="43">
        <f t="shared" si="0"/>
        <v>79.11395056556347</v>
      </c>
      <c r="F23" s="42">
        <v>3400.4</v>
      </c>
      <c r="G23" s="43">
        <f t="shared" si="4"/>
        <v>376.5</v>
      </c>
      <c r="H23" s="43">
        <f t="shared" si="2"/>
        <v>111.07222679684743</v>
      </c>
    </row>
    <row r="24" spans="1:8" ht="12.75">
      <c r="A24" s="32" t="s">
        <v>125</v>
      </c>
      <c r="B24" s="28">
        <v>10807</v>
      </c>
      <c r="C24" s="18">
        <v>5</v>
      </c>
      <c r="D24" s="42">
        <v>0</v>
      </c>
      <c r="E24" s="43">
        <v>0</v>
      </c>
      <c r="F24" s="42">
        <v>0</v>
      </c>
      <c r="G24" s="43">
        <f t="shared" si="4"/>
        <v>0</v>
      </c>
      <c r="H24" s="43">
        <v>0</v>
      </c>
    </row>
    <row r="25" spans="1:8" ht="27">
      <c r="A25" s="26" t="s">
        <v>95</v>
      </c>
      <c r="B25" s="27">
        <v>10900</v>
      </c>
      <c r="C25" s="26">
        <f>C26+C27</f>
        <v>0</v>
      </c>
      <c r="D25" s="40">
        <f>D26+D27</f>
        <v>0</v>
      </c>
      <c r="E25" s="41">
        <v>0</v>
      </c>
      <c r="F25" s="40">
        <f>F26+F27</f>
        <v>4.9</v>
      </c>
      <c r="G25" s="41">
        <f t="shared" si="4"/>
        <v>-4.9</v>
      </c>
      <c r="H25" s="41">
        <f>D25/F25*100</f>
        <v>0</v>
      </c>
    </row>
    <row r="26" spans="1:8" ht="12.75">
      <c r="A26" s="19" t="s">
        <v>96</v>
      </c>
      <c r="B26" s="28">
        <v>10906</v>
      </c>
      <c r="C26" s="18">
        <v>0</v>
      </c>
      <c r="D26" s="42">
        <v>0</v>
      </c>
      <c r="E26" s="43">
        <v>0</v>
      </c>
      <c r="F26" s="42">
        <v>1.8</v>
      </c>
      <c r="G26" s="43">
        <f t="shared" si="4"/>
        <v>-1.8</v>
      </c>
      <c r="H26" s="43">
        <f>D26/F26*100</f>
        <v>0</v>
      </c>
    </row>
    <row r="27" spans="1:8" ht="25.5">
      <c r="A27" s="19" t="s">
        <v>97</v>
      </c>
      <c r="B27" s="28">
        <v>10907</v>
      </c>
      <c r="C27" s="18">
        <v>0</v>
      </c>
      <c r="D27" s="42">
        <v>0</v>
      </c>
      <c r="E27" s="43">
        <v>0</v>
      </c>
      <c r="F27" s="42">
        <v>3.1</v>
      </c>
      <c r="G27" s="43">
        <f>D27-F27</f>
        <v>-3.1</v>
      </c>
      <c r="H27" s="43">
        <f>D27/F27*100</f>
        <v>0</v>
      </c>
    </row>
    <row r="28" spans="1:8" ht="13.5">
      <c r="A28" s="21" t="s">
        <v>117</v>
      </c>
      <c r="B28" s="73"/>
      <c r="C28" s="21">
        <f>C29+C34+C36+C38+C42+C43</f>
        <v>27249.5</v>
      </c>
      <c r="D28" s="48">
        <f>D29+D33+D34+D36+D38+D42+D43</f>
        <v>28436.299999999996</v>
      </c>
      <c r="E28" s="48">
        <f t="shared" si="0"/>
        <v>104.35530927172974</v>
      </c>
      <c r="F28" s="48">
        <f>F29+F33+F34+F36+F38+F42+F43</f>
        <v>21917.900000000005</v>
      </c>
      <c r="G28" s="59">
        <f aca="true" t="shared" si="5" ref="G28:G35">D28-F28</f>
        <v>6518.3999999999905</v>
      </c>
      <c r="H28" s="60">
        <f t="shared" si="2"/>
        <v>129.74007546343395</v>
      </c>
    </row>
    <row r="29" spans="1:8" ht="40.5">
      <c r="A29" s="26" t="s">
        <v>98</v>
      </c>
      <c r="B29" s="27">
        <v>11100</v>
      </c>
      <c r="C29" s="26">
        <f>C30+C31+C32</f>
        <v>14768.3</v>
      </c>
      <c r="D29" s="40">
        <f>D30+D31+D32</f>
        <v>11230.4</v>
      </c>
      <c r="E29" s="40">
        <f t="shared" si="0"/>
        <v>76.0439590203341</v>
      </c>
      <c r="F29" s="40">
        <f>F30+F31+F32</f>
        <v>11734.100000000002</v>
      </c>
      <c r="G29" s="41">
        <f t="shared" si="5"/>
        <v>-503.70000000000255</v>
      </c>
      <c r="H29" s="41">
        <f t="shared" si="2"/>
        <v>95.70738275624034</v>
      </c>
    </row>
    <row r="30" spans="1:8" ht="24.75" customHeight="1">
      <c r="A30" s="17" t="s">
        <v>99</v>
      </c>
      <c r="B30" s="31">
        <v>11105</v>
      </c>
      <c r="C30" s="17">
        <v>9617.8</v>
      </c>
      <c r="D30" s="45">
        <v>7240.4</v>
      </c>
      <c r="E30" s="45">
        <f t="shared" si="0"/>
        <v>75.28124935016324</v>
      </c>
      <c r="F30" s="45">
        <v>7640.6</v>
      </c>
      <c r="G30" s="43">
        <f t="shared" si="5"/>
        <v>-400.2000000000007</v>
      </c>
      <c r="H30" s="43">
        <f t="shared" si="2"/>
        <v>94.76219145093316</v>
      </c>
    </row>
    <row r="31" spans="1:8" ht="16.5" customHeight="1">
      <c r="A31" s="17" t="s">
        <v>100</v>
      </c>
      <c r="B31" s="31">
        <v>11105</v>
      </c>
      <c r="C31" s="17">
        <v>5147.5</v>
      </c>
      <c r="D31" s="45">
        <v>3957</v>
      </c>
      <c r="E31" s="45">
        <f t="shared" si="0"/>
        <v>76.87226809130647</v>
      </c>
      <c r="F31" s="45">
        <v>4069.8</v>
      </c>
      <c r="G31" s="43">
        <f t="shared" si="5"/>
        <v>-112.80000000000018</v>
      </c>
      <c r="H31" s="43">
        <f t="shared" si="2"/>
        <v>97.2283650302226</v>
      </c>
    </row>
    <row r="32" spans="1:8" ht="12.75">
      <c r="A32" s="19" t="s">
        <v>101</v>
      </c>
      <c r="B32" s="28">
        <v>11107</v>
      </c>
      <c r="C32" s="19">
        <v>3</v>
      </c>
      <c r="D32" s="43">
        <v>33</v>
      </c>
      <c r="E32" s="45">
        <f>D32/C32*100</f>
        <v>1100</v>
      </c>
      <c r="F32" s="43">
        <v>23.7</v>
      </c>
      <c r="G32" s="43">
        <f t="shared" si="5"/>
        <v>9.3</v>
      </c>
      <c r="H32" s="43">
        <f t="shared" si="2"/>
        <v>139.24050632911394</v>
      </c>
    </row>
    <row r="33" spans="1:8" ht="25.5">
      <c r="A33" s="19" t="s">
        <v>148</v>
      </c>
      <c r="B33" s="28">
        <v>11109</v>
      </c>
      <c r="C33" s="19">
        <v>0</v>
      </c>
      <c r="D33" s="43">
        <v>30.4</v>
      </c>
      <c r="E33" s="45" t="s">
        <v>122</v>
      </c>
      <c r="F33" s="43">
        <v>0</v>
      </c>
      <c r="G33" s="43">
        <f t="shared" si="5"/>
        <v>30.4</v>
      </c>
      <c r="H33" s="43">
        <v>0</v>
      </c>
    </row>
    <row r="34" spans="1:8" ht="27">
      <c r="A34" s="26" t="s">
        <v>102</v>
      </c>
      <c r="B34" s="27">
        <v>11200</v>
      </c>
      <c r="C34" s="26">
        <f>C35</f>
        <v>824.6</v>
      </c>
      <c r="D34" s="40">
        <f>D35</f>
        <v>1440.8</v>
      </c>
      <c r="E34" s="40">
        <f t="shared" si="0"/>
        <v>174.72714043172445</v>
      </c>
      <c r="F34" s="40">
        <f>F35</f>
        <v>719.4</v>
      </c>
      <c r="G34" s="41">
        <f t="shared" si="5"/>
        <v>721.4</v>
      </c>
      <c r="H34" s="41">
        <f t="shared" si="2"/>
        <v>200.27800945232138</v>
      </c>
    </row>
    <row r="35" spans="1:10" ht="25.5">
      <c r="A35" s="19" t="s">
        <v>103</v>
      </c>
      <c r="B35" s="28">
        <v>11201</v>
      </c>
      <c r="C35" s="20">
        <v>824.6</v>
      </c>
      <c r="D35" s="42">
        <v>1440.8</v>
      </c>
      <c r="E35" s="43">
        <f t="shared" si="0"/>
        <v>174.72714043172445</v>
      </c>
      <c r="F35" s="42">
        <v>719.4</v>
      </c>
      <c r="G35" s="43">
        <f t="shared" si="5"/>
        <v>721.4</v>
      </c>
      <c r="H35" s="43">
        <f t="shared" si="2"/>
        <v>200.27800945232138</v>
      </c>
      <c r="J35" s="26"/>
    </row>
    <row r="36" spans="1:8" ht="27">
      <c r="A36" s="26" t="s">
        <v>104</v>
      </c>
      <c r="B36" s="29">
        <v>11300</v>
      </c>
      <c r="C36" s="34">
        <f>C37</f>
        <v>1122.6</v>
      </c>
      <c r="D36" s="41">
        <f>D37</f>
        <v>1147.2</v>
      </c>
      <c r="E36" s="41">
        <f>D36/C36*100</f>
        <v>102.19134152859435</v>
      </c>
      <c r="F36" s="41">
        <f>F37</f>
        <v>662.7</v>
      </c>
      <c r="G36" s="41">
        <f aca="true" t="shared" si="6" ref="G36:G52">D36-F36</f>
        <v>484.5</v>
      </c>
      <c r="H36" s="41">
        <f t="shared" si="2"/>
        <v>173.11000452693526</v>
      </c>
    </row>
    <row r="37" spans="1:8" ht="12.75">
      <c r="A37" s="19" t="s">
        <v>118</v>
      </c>
      <c r="B37" s="28">
        <v>11302</v>
      </c>
      <c r="C37" s="18">
        <v>1122.6</v>
      </c>
      <c r="D37" s="43">
        <v>1147.2</v>
      </c>
      <c r="E37" s="43">
        <f>D37/C37*100</f>
        <v>102.19134152859435</v>
      </c>
      <c r="F37" s="42">
        <v>662.7</v>
      </c>
      <c r="G37" s="43">
        <f t="shared" si="6"/>
        <v>484.5</v>
      </c>
      <c r="H37" s="43">
        <f t="shared" si="2"/>
        <v>173.11000452693526</v>
      </c>
    </row>
    <row r="38" spans="1:8" ht="27">
      <c r="A38" s="26" t="s">
        <v>105</v>
      </c>
      <c r="B38" s="27">
        <v>11400</v>
      </c>
      <c r="C38" s="26">
        <f>C40+C41+C39</f>
        <v>8365</v>
      </c>
      <c r="D38" s="40">
        <f>D40+D41+D39</f>
        <v>12826.8</v>
      </c>
      <c r="E38" s="40">
        <f t="shared" si="0"/>
        <v>153.33891213389123</v>
      </c>
      <c r="F38" s="40">
        <f>F40+F41+F39</f>
        <v>4732.3</v>
      </c>
      <c r="G38" s="41">
        <f t="shared" si="6"/>
        <v>8094.499999999999</v>
      </c>
      <c r="H38" s="41">
        <f t="shared" si="2"/>
        <v>271.0479048242926</v>
      </c>
    </row>
    <row r="39" spans="1:8" ht="13.5">
      <c r="A39" s="19" t="s">
        <v>149</v>
      </c>
      <c r="B39" s="27">
        <v>11402</v>
      </c>
      <c r="C39" s="19">
        <v>4581</v>
      </c>
      <c r="D39" s="44">
        <v>4864.4</v>
      </c>
      <c r="E39" s="40">
        <f t="shared" si="0"/>
        <v>106.18642217856362</v>
      </c>
      <c r="F39" s="44">
        <v>4732.3</v>
      </c>
      <c r="G39" s="43">
        <f t="shared" si="6"/>
        <v>132.09999999999945</v>
      </c>
      <c r="H39" s="41">
        <f t="shared" si="2"/>
        <v>102.79145447245523</v>
      </c>
    </row>
    <row r="40" spans="1:8" ht="38.25">
      <c r="A40" s="19" t="s">
        <v>146</v>
      </c>
      <c r="B40" s="28">
        <v>11406</v>
      </c>
      <c r="C40" s="20">
        <v>3184</v>
      </c>
      <c r="D40" s="42">
        <v>6358.6</v>
      </c>
      <c r="E40" s="43">
        <f t="shared" si="0"/>
        <v>199.70477386934675</v>
      </c>
      <c r="F40" s="42">
        <v>0</v>
      </c>
      <c r="G40" s="43">
        <f t="shared" si="6"/>
        <v>6358.6</v>
      </c>
      <c r="H40" s="43" t="s">
        <v>122</v>
      </c>
    </row>
    <row r="41" spans="1:8" ht="38.25">
      <c r="A41" s="19" t="s">
        <v>147</v>
      </c>
      <c r="B41" s="28">
        <v>11406</v>
      </c>
      <c r="C41" s="18">
        <v>600</v>
      </c>
      <c r="D41" s="42">
        <v>1603.8</v>
      </c>
      <c r="E41" s="45">
        <f>D41/C41*100</f>
        <v>267.3</v>
      </c>
      <c r="F41" s="43">
        <v>0</v>
      </c>
      <c r="G41" s="43">
        <f t="shared" si="6"/>
        <v>1603.8</v>
      </c>
      <c r="H41" s="43" t="s">
        <v>122</v>
      </c>
    </row>
    <row r="42" spans="1:8" ht="18.75" customHeight="1">
      <c r="A42" s="26" t="s">
        <v>106</v>
      </c>
      <c r="B42" s="27">
        <v>11600</v>
      </c>
      <c r="C42" s="35">
        <v>2119</v>
      </c>
      <c r="D42" s="47">
        <v>1630.1</v>
      </c>
      <c r="E42" s="40">
        <f t="shared" si="0"/>
        <v>76.92779613025012</v>
      </c>
      <c r="F42" s="47">
        <v>3802.5</v>
      </c>
      <c r="G42" s="41">
        <f t="shared" si="6"/>
        <v>-2172.4</v>
      </c>
      <c r="H42" s="41">
        <f t="shared" si="2"/>
        <v>42.86916502301118</v>
      </c>
    </row>
    <row r="43" spans="1:8" ht="27">
      <c r="A43" s="26" t="s">
        <v>107</v>
      </c>
      <c r="B43" s="27">
        <v>11700</v>
      </c>
      <c r="C43" s="35">
        <v>50</v>
      </c>
      <c r="D43" s="47">
        <v>130.6</v>
      </c>
      <c r="E43" s="43">
        <f t="shared" si="0"/>
        <v>261.2</v>
      </c>
      <c r="F43" s="47">
        <v>266.9</v>
      </c>
      <c r="G43" s="41">
        <f t="shared" si="6"/>
        <v>-136.29999999999998</v>
      </c>
      <c r="H43" s="41">
        <f>D43/F43*100</f>
        <v>48.932184338703635</v>
      </c>
    </row>
    <row r="44" spans="1:8" ht="12.75">
      <c r="A44" s="22" t="s">
        <v>108</v>
      </c>
      <c r="B44" s="51">
        <v>20000</v>
      </c>
      <c r="C44" s="22">
        <f>C45+C52+C50+C51</f>
        <v>756295.2</v>
      </c>
      <c r="D44" s="49">
        <f>D45+D52+D50+D51</f>
        <v>470703.39999999997</v>
      </c>
      <c r="E44" s="49">
        <f t="shared" si="0"/>
        <v>62.2380520198991</v>
      </c>
      <c r="F44" s="49">
        <f>F45+F52+F51+F50</f>
        <v>404548.8</v>
      </c>
      <c r="G44" s="49">
        <f t="shared" si="6"/>
        <v>66154.59999999998</v>
      </c>
      <c r="H44" s="49">
        <f t="shared" si="2"/>
        <v>116.35268724069876</v>
      </c>
    </row>
    <row r="45" spans="1:8" ht="25.5">
      <c r="A45" s="37" t="s">
        <v>109</v>
      </c>
      <c r="B45" s="52">
        <v>20200</v>
      </c>
      <c r="C45" s="53">
        <f>C46+C47+C48+C49</f>
        <v>756095.2</v>
      </c>
      <c r="D45" s="54">
        <f>D46+D47+D48+D49</f>
        <v>470386.49999999994</v>
      </c>
      <c r="E45" s="50">
        <f t="shared" si="0"/>
        <v>62.21260232838404</v>
      </c>
      <c r="F45" s="54">
        <f>F46+F47+F48+F49</f>
        <v>404185.8</v>
      </c>
      <c r="G45" s="50">
        <f t="shared" si="6"/>
        <v>66200.69999999995</v>
      </c>
      <c r="H45" s="61">
        <f t="shared" si="2"/>
        <v>116.3787792643878</v>
      </c>
    </row>
    <row r="46" spans="1:8" ht="12.75">
      <c r="A46" s="19" t="s">
        <v>126</v>
      </c>
      <c r="B46" s="28">
        <v>20210</v>
      </c>
      <c r="C46" s="18">
        <v>105455</v>
      </c>
      <c r="D46" s="42">
        <v>79091.1</v>
      </c>
      <c r="E46" s="43">
        <f t="shared" si="0"/>
        <v>74.9998577592338</v>
      </c>
      <c r="F46" s="42">
        <v>51935.4</v>
      </c>
      <c r="G46" s="43">
        <f t="shared" si="6"/>
        <v>27155.700000000004</v>
      </c>
      <c r="H46" s="43">
        <f t="shared" si="2"/>
        <v>152.2874571101792</v>
      </c>
    </row>
    <row r="47" spans="1:8" ht="12.75">
      <c r="A47" s="19" t="s">
        <v>127</v>
      </c>
      <c r="B47" s="28">
        <v>20220</v>
      </c>
      <c r="C47" s="18">
        <v>233741.3</v>
      </c>
      <c r="D47" s="42">
        <v>63659.5</v>
      </c>
      <c r="E47" s="43">
        <f t="shared" si="0"/>
        <v>27.235024362404076</v>
      </c>
      <c r="F47" s="42">
        <v>79035.4</v>
      </c>
      <c r="G47" s="43">
        <f t="shared" si="6"/>
        <v>-15375.899999999994</v>
      </c>
      <c r="H47" s="43">
        <f t="shared" si="2"/>
        <v>80.54555300536215</v>
      </c>
    </row>
    <row r="48" spans="1:8" ht="12.75">
      <c r="A48" s="19" t="s">
        <v>128</v>
      </c>
      <c r="B48" s="28">
        <v>20230</v>
      </c>
      <c r="C48" s="18">
        <v>414321.6</v>
      </c>
      <c r="D48" s="42">
        <v>325058.6</v>
      </c>
      <c r="E48" s="43">
        <f t="shared" si="0"/>
        <v>78.45562480932686</v>
      </c>
      <c r="F48" s="42">
        <v>268758.3</v>
      </c>
      <c r="G48" s="43">
        <f t="shared" si="6"/>
        <v>56300.29999999999</v>
      </c>
      <c r="H48" s="43">
        <f t="shared" si="2"/>
        <v>120.94830187570021</v>
      </c>
    </row>
    <row r="49" spans="1:8" ht="12.75">
      <c r="A49" s="19" t="s">
        <v>150</v>
      </c>
      <c r="B49" s="28">
        <v>20240</v>
      </c>
      <c r="C49" s="18">
        <v>2577.3</v>
      </c>
      <c r="D49" s="42">
        <v>2577.3</v>
      </c>
      <c r="E49" s="43">
        <f t="shared" si="0"/>
        <v>100</v>
      </c>
      <c r="F49" s="42">
        <v>4456.7</v>
      </c>
      <c r="G49" s="43">
        <f t="shared" si="6"/>
        <v>-1879.3999999999996</v>
      </c>
      <c r="H49" s="43">
        <f t="shared" si="2"/>
        <v>57.82978436960084</v>
      </c>
    </row>
    <row r="50" spans="1:8" ht="12.75">
      <c r="A50" s="19" t="s">
        <v>145</v>
      </c>
      <c r="B50" s="28">
        <v>20700</v>
      </c>
      <c r="C50" s="18">
        <v>200</v>
      </c>
      <c r="D50" s="42">
        <v>270</v>
      </c>
      <c r="E50" s="43">
        <f t="shared" si="0"/>
        <v>135</v>
      </c>
      <c r="F50" s="42">
        <v>362</v>
      </c>
      <c r="G50" s="43">
        <f t="shared" si="6"/>
        <v>-92</v>
      </c>
      <c r="H50" s="43">
        <f t="shared" si="2"/>
        <v>74.58563535911603</v>
      </c>
    </row>
    <row r="51" spans="1:8" ht="25.5">
      <c r="A51" s="19" t="s">
        <v>129</v>
      </c>
      <c r="B51" s="28">
        <v>21800</v>
      </c>
      <c r="C51" s="18">
        <v>0</v>
      </c>
      <c r="D51" s="42">
        <v>5508</v>
      </c>
      <c r="E51" s="43" t="s">
        <v>122</v>
      </c>
      <c r="F51" s="42">
        <v>1507.7</v>
      </c>
      <c r="G51" s="43">
        <f t="shared" si="6"/>
        <v>4000.3</v>
      </c>
      <c r="H51" s="43">
        <f>D51/F51*100</f>
        <v>365.3246667108841</v>
      </c>
    </row>
    <row r="52" spans="1:13" ht="25.5">
      <c r="A52" s="19" t="s">
        <v>130</v>
      </c>
      <c r="B52" s="28">
        <v>21900</v>
      </c>
      <c r="C52" s="19">
        <v>0</v>
      </c>
      <c r="D52" s="43">
        <v>-5461.1</v>
      </c>
      <c r="E52" s="43" t="s">
        <v>122</v>
      </c>
      <c r="F52" s="43">
        <v>-1506.7</v>
      </c>
      <c r="G52" s="43">
        <f t="shared" si="6"/>
        <v>-3954.4000000000005</v>
      </c>
      <c r="H52" s="43">
        <f t="shared" si="2"/>
        <v>362.45437047852926</v>
      </c>
      <c r="M52" s="36"/>
    </row>
    <row r="53" spans="1:8" ht="14.25">
      <c r="A53" s="33" t="s">
        <v>110</v>
      </c>
      <c r="B53" s="55">
        <v>85000</v>
      </c>
      <c r="C53" s="56">
        <f>C3+C44</f>
        <v>1207499.1</v>
      </c>
      <c r="D53" s="57">
        <f>D3+D44</f>
        <v>787151</v>
      </c>
      <c r="E53" s="57">
        <f t="shared" si="0"/>
        <v>65.18853720056602</v>
      </c>
      <c r="F53" s="57">
        <f>F3+F44</f>
        <v>693484.6000000001</v>
      </c>
      <c r="G53" s="57">
        <f>G3+G44</f>
        <v>93666.3999999999</v>
      </c>
      <c r="H53" s="62">
        <f t="shared" si="2"/>
        <v>113.5066301400204</v>
      </c>
    </row>
    <row r="54" spans="1:8" ht="12.75">
      <c r="A54" s="8" t="s">
        <v>2</v>
      </c>
      <c r="B54" s="74"/>
      <c r="C54" s="63"/>
      <c r="D54" s="63"/>
      <c r="E54" s="63"/>
      <c r="F54" s="63"/>
      <c r="G54" s="64"/>
      <c r="H54" s="63"/>
    </row>
    <row r="55" spans="1:8" ht="12.75">
      <c r="A55" s="9" t="s">
        <v>3</v>
      </c>
      <c r="B55" s="75" t="s">
        <v>4</v>
      </c>
      <c r="C55" s="65">
        <f>SUM(C56:C63)</f>
        <v>110440</v>
      </c>
      <c r="D55" s="65">
        <f>SUM(D56:D63)</f>
        <v>71379.8</v>
      </c>
      <c r="E55" s="65">
        <f aca="true" t="shared" si="7" ref="E55:E70">D55/C55*100</f>
        <v>64.63219847881203</v>
      </c>
      <c r="F55" s="65">
        <f>SUM(F56:F63)</f>
        <v>76397.70000000001</v>
      </c>
      <c r="G55" s="65">
        <f>SUM(G56:G63)</f>
        <v>-5017.9</v>
      </c>
      <c r="H55" s="65">
        <f>D55/F55*100</f>
        <v>93.43187033117488</v>
      </c>
    </row>
    <row r="56" spans="1:8" ht="38.25">
      <c r="A56" s="10" t="s">
        <v>77</v>
      </c>
      <c r="B56" s="76" t="s">
        <v>73</v>
      </c>
      <c r="C56" s="66">
        <v>4723.9</v>
      </c>
      <c r="D56" s="66">
        <v>3445.7</v>
      </c>
      <c r="E56" s="66">
        <f>D56/C56*100</f>
        <v>72.94184889603929</v>
      </c>
      <c r="F56" s="66">
        <v>3420.3</v>
      </c>
      <c r="G56" s="66">
        <f aca="true" t="shared" si="8" ref="G56:G63">SUM(D56-F56)</f>
        <v>25.399999999999636</v>
      </c>
      <c r="H56" s="67">
        <f aca="true" t="shared" si="9" ref="H56:H102">D56/F56*100</f>
        <v>100.74262491594304</v>
      </c>
    </row>
    <row r="57" spans="1:8" ht="51">
      <c r="A57" s="11" t="s">
        <v>5</v>
      </c>
      <c r="B57" s="77" t="s">
        <v>6</v>
      </c>
      <c r="C57" s="68">
        <v>7790.2</v>
      </c>
      <c r="D57" s="68">
        <v>5068.4</v>
      </c>
      <c r="E57" s="68">
        <f t="shared" si="7"/>
        <v>65.06123077713025</v>
      </c>
      <c r="F57" s="68">
        <v>4923.9</v>
      </c>
      <c r="G57" s="68">
        <f t="shared" si="8"/>
        <v>144.5</v>
      </c>
      <c r="H57" s="67">
        <f t="shared" si="9"/>
        <v>102.93466561059323</v>
      </c>
    </row>
    <row r="58" spans="1:8" ht="51">
      <c r="A58" s="11" t="s">
        <v>7</v>
      </c>
      <c r="B58" s="77" t="s">
        <v>8</v>
      </c>
      <c r="C58" s="68">
        <v>55591</v>
      </c>
      <c r="D58" s="68">
        <v>37137</v>
      </c>
      <c r="E58" s="68">
        <f>D58/C58*100</f>
        <v>66.80397906135886</v>
      </c>
      <c r="F58" s="68">
        <v>37789.6</v>
      </c>
      <c r="G58" s="68">
        <f t="shared" si="8"/>
        <v>-652.5999999999985</v>
      </c>
      <c r="H58" s="67">
        <f t="shared" si="9"/>
        <v>98.27306983932087</v>
      </c>
    </row>
    <row r="59" spans="1:8" ht="12.75">
      <c r="A59" s="11" t="s">
        <v>121</v>
      </c>
      <c r="B59" s="77" t="s">
        <v>120</v>
      </c>
      <c r="C59" s="68">
        <v>52.9</v>
      </c>
      <c r="D59" s="68">
        <v>52.9</v>
      </c>
      <c r="E59" s="68">
        <f>D59/C59*100</f>
        <v>100</v>
      </c>
      <c r="F59" s="68">
        <v>3.3</v>
      </c>
      <c r="G59" s="68">
        <f t="shared" si="8"/>
        <v>49.6</v>
      </c>
      <c r="H59" s="67">
        <f t="shared" si="9"/>
        <v>1603.030303030303</v>
      </c>
    </row>
    <row r="60" spans="1:8" ht="38.25">
      <c r="A60" s="11" t="s">
        <v>9</v>
      </c>
      <c r="B60" s="77" t="s">
        <v>10</v>
      </c>
      <c r="C60" s="68">
        <v>11518.6</v>
      </c>
      <c r="D60" s="68">
        <v>7891.5</v>
      </c>
      <c r="E60" s="68">
        <f t="shared" si="7"/>
        <v>68.510930147761</v>
      </c>
      <c r="F60" s="68">
        <v>8326.1</v>
      </c>
      <c r="G60" s="68">
        <f t="shared" si="8"/>
        <v>-434.60000000000036</v>
      </c>
      <c r="H60" s="67">
        <f t="shared" si="9"/>
        <v>94.78026927372959</v>
      </c>
    </row>
    <row r="61" spans="1:8" ht="12.75">
      <c r="A61" s="11" t="s">
        <v>133</v>
      </c>
      <c r="B61" s="78" t="s">
        <v>134</v>
      </c>
      <c r="C61" s="68">
        <v>1502.3</v>
      </c>
      <c r="D61" s="68">
        <v>1459.5</v>
      </c>
      <c r="E61" s="68">
        <f t="shared" si="7"/>
        <v>97.1510350795447</v>
      </c>
      <c r="F61" s="68">
        <v>2300</v>
      </c>
      <c r="G61" s="68">
        <f t="shared" si="8"/>
        <v>-840.5</v>
      </c>
      <c r="H61" s="67" t="s">
        <v>122</v>
      </c>
    </row>
    <row r="62" spans="1:8" ht="12.75">
      <c r="A62" s="11" t="s">
        <v>11</v>
      </c>
      <c r="B62" s="77" t="s">
        <v>50</v>
      </c>
      <c r="C62" s="68">
        <v>2403</v>
      </c>
      <c r="D62" s="68">
        <v>0</v>
      </c>
      <c r="E62" s="68">
        <f t="shared" si="7"/>
        <v>0</v>
      </c>
      <c r="F62" s="68">
        <v>0</v>
      </c>
      <c r="G62" s="68">
        <f t="shared" si="8"/>
        <v>0</v>
      </c>
      <c r="H62" s="67" t="s">
        <v>122</v>
      </c>
    </row>
    <row r="63" spans="1:8" ht="12.75">
      <c r="A63" s="11" t="s">
        <v>12</v>
      </c>
      <c r="B63" s="77" t="s">
        <v>52</v>
      </c>
      <c r="C63" s="68">
        <v>26858.1</v>
      </c>
      <c r="D63" s="68">
        <v>16324.8</v>
      </c>
      <c r="E63" s="68">
        <f t="shared" si="7"/>
        <v>60.78166363220034</v>
      </c>
      <c r="F63" s="68">
        <v>19634.5</v>
      </c>
      <c r="G63" s="68">
        <f t="shared" si="8"/>
        <v>-3309.7000000000007</v>
      </c>
      <c r="H63" s="67">
        <f t="shared" si="9"/>
        <v>83.14344648450431</v>
      </c>
    </row>
    <row r="64" spans="1:8" ht="12.75">
      <c r="A64" s="9" t="s">
        <v>71</v>
      </c>
      <c r="B64" s="79" t="s">
        <v>68</v>
      </c>
      <c r="C64" s="65">
        <f>SUM(C65:C66)</f>
        <v>1228.4</v>
      </c>
      <c r="D64" s="65">
        <f>SUM(D65:D66)</f>
        <v>680.6</v>
      </c>
      <c r="E64" s="65">
        <f>SUM(D64/C64*100)</f>
        <v>55.4054054054054</v>
      </c>
      <c r="F64" s="65">
        <f>SUM(F65:F66)</f>
        <v>498.7</v>
      </c>
      <c r="G64" s="65">
        <f>SUM(G65:G66)</f>
        <v>181.90000000000003</v>
      </c>
      <c r="H64" s="65">
        <f t="shared" si="9"/>
        <v>136.4748345698817</v>
      </c>
    </row>
    <row r="65" spans="1:8" ht="12.75">
      <c r="A65" s="10" t="s">
        <v>78</v>
      </c>
      <c r="B65" s="76" t="s">
        <v>74</v>
      </c>
      <c r="C65" s="66">
        <v>975.9</v>
      </c>
      <c r="D65" s="66">
        <v>680.6</v>
      </c>
      <c r="E65" s="66">
        <f>D65/C65*100</f>
        <v>69.74075212624244</v>
      </c>
      <c r="F65" s="66">
        <v>472.7</v>
      </c>
      <c r="G65" s="66">
        <f>SUM(D65-F65)</f>
        <v>207.90000000000003</v>
      </c>
      <c r="H65" s="67">
        <f t="shared" si="9"/>
        <v>143.98138354135816</v>
      </c>
    </row>
    <row r="66" spans="1:8" ht="12.75">
      <c r="A66" s="11" t="s">
        <v>70</v>
      </c>
      <c r="B66" s="78" t="s">
        <v>69</v>
      </c>
      <c r="C66" s="68">
        <v>252.5</v>
      </c>
      <c r="D66" s="68">
        <v>0</v>
      </c>
      <c r="E66" s="68">
        <f>SUM(D66/C66*100)</f>
        <v>0</v>
      </c>
      <c r="F66" s="68">
        <v>26</v>
      </c>
      <c r="G66" s="68">
        <f>SUM(D66-F66)</f>
        <v>-26</v>
      </c>
      <c r="H66" s="67" t="s">
        <v>122</v>
      </c>
    </row>
    <row r="67" spans="1:8" ht="25.5">
      <c r="A67" s="9" t="s">
        <v>13</v>
      </c>
      <c r="B67" s="75" t="s">
        <v>14</v>
      </c>
      <c r="C67" s="65">
        <f>C68+C69</f>
        <v>3422</v>
      </c>
      <c r="D67" s="65">
        <f>D68+D69</f>
        <v>714.2</v>
      </c>
      <c r="E67" s="65">
        <f t="shared" si="7"/>
        <v>20.8708357685564</v>
      </c>
      <c r="F67" s="65">
        <f>F68+F69</f>
        <v>2015.1</v>
      </c>
      <c r="G67" s="65">
        <f>SUM(G68:G68)</f>
        <v>-127.3</v>
      </c>
      <c r="H67" s="65">
        <f t="shared" si="9"/>
        <v>35.44240980596497</v>
      </c>
    </row>
    <row r="68" spans="1:8" ht="12.75">
      <c r="A68" s="11" t="s">
        <v>138</v>
      </c>
      <c r="B68" s="77" t="s">
        <v>15</v>
      </c>
      <c r="C68" s="68">
        <v>100</v>
      </c>
      <c r="D68" s="68">
        <v>0</v>
      </c>
      <c r="E68" s="68">
        <f t="shared" si="7"/>
        <v>0</v>
      </c>
      <c r="F68" s="68">
        <v>127.3</v>
      </c>
      <c r="G68" s="68">
        <f>SUM(D68-F68)</f>
        <v>-127.3</v>
      </c>
      <c r="H68" s="67">
        <f t="shared" si="9"/>
        <v>0</v>
      </c>
    </row>
    <row r="69" spans="1:8" ht="38.25">
      <c r="A69" s="11" t="s">
        <v>140</v>
      </c>
      <c r="B69" s="78" t="s">
        <v>139</v>
      </c>
      <c r="C69" s="68">
        <v>3322</v>
      </c>
      <c r="D69" s="68">
        <v>714.2</v>
      </c>
      <c r="E69" s="68">
        <f>D69/C69*100</f>
        <v>21.49909692956051</v>
      </c>
      <c r="F69" s="68">
        <v>1887.8</v>
      </c>
      <c r="G69" s="68">
        <f>SUM(D69-F69)</f>
        <v>-1173.6</v>
      </c>
      <c r="H69" s="67">
        <f t="shared" si="9"/>
        <v>37.832397499735144</v>
      </c>
    </row>
    <row r="70" spans="1:8" ht="12.75">
      <c r="A70" s="9" t="s">
        <v>16</v>
      </c>
      <c r="B70" s="75" t="s">
        <v>17</v>
      </c>
      <c r="C70" s="65">
        <f>SUM(C71:C74)</f>
        <v>117920</v>
      </c>
      <c r="D70" s="65">
        <f>SUM(D71:D74)</f>
        <v>31264.5</v>
      </c>
      <c r="E70" s="65">
        <f t="shared" si="7"/>
        <v>26.51331411126187</v>
      </c>
      <c r="F70" s="65">
        <f>SUM(F71:F74)</f>
        <v>43252.9</v>
      </c>
      <c r="G70" s="65">
        <f>SUM(G71:G74)</f>
        <v>-11988.4</v>
      </c>
      <c r="H70" s="65">
        <f t="shared" si="9"/>
        <v>72.28301454931345</v>
      </c>
    </row>
    <row r="71" spans="1:8" ht="12.75">
      <c r="A71" s="12" t="s">
        <v>119</v>
      </c>
      <c r="B71" s="80" t="s">
        <v>113</v>
      </c>
      <c r="C71" s="67">
        <v>150</v>
      </c>
      <c r="D71" s="67">
        <v>0</v>
      </c>
      <c r="E71" s="68">
        <f>D71/C71*100</f>
        <v>0</v>
      </c>
      <c r="F71" s="67">
        <v>0</v>
      </c>
      <c r="G71" s="68">
        <f>SUM(D71-F71)</f>
        <v>0</v>
      </c>
      <c r="H71" s="67" t="s">
        <v>122</v>
      </c>
    </row>
    <row r="72" spans="1:8" ht="12.75">
      <c r="A72" s="11" t="s">
        <v>18</v>
      </c>
      <c r="B72" s="77" t="s">
        <v>19</v>
      </c>
      <c r="C72" s="68">
        <v>5200</v>
      </c>
      <c r="D72" s="68">
        <v>2911.3</v>
      </c>
      <c r="E72" s="68">
        <f>D72/C72*100</f>
        <v>55.98653846153846</v>
      </c>
      <c r="F72" s="68">
        <v>3871.9</v>
      </c>
      <c r="G72" s="68">
        <f>SUM(D72-F72)</f>
        <v>-960.5999999999999</v>
      </c>
      <c r="H72" s="67">
        <f t="shared" si="9"/>
        <v>75.19047496061366</v>
      </c>
    </row>
    <row r="73" spans="1:8" ht="12.75">
      <c r="A73" s="11" t="s">
        <v>111</v>
      </c>
      <c r="B73" s="77" t="s">
        <v>51</v>
      </c>
      <c r="C73" s="68">
        <v>110270.5</v>
      </c>
      <c r="D73" s="68">
        <v>28165.2</v>
      </c>
      <c r="E73" s="68">
        <f aca="true" t="shared" si="10" ref="E73:E102">D73/C73*100</f>
        <v>25.54191737590743</v>
      </c>
      <c r="F73" s="68">
        <v>39131</v>
      </c>
      <c r="G73" s="68">
        <f>SUM(D73-F73)</f>
        <v>-10965.8</v>
      </c>
      <c r="H73" s="67">
        <f t="shared" si="9"/>
        <v>71.97669366998034</v>
      </c>
    </row>
    <row r="74" spans="1:8" ht="12.75">
      <c r="A74" s="11" t="s">
        <v>20</v>
      </c>
      <c r="B74" s="77" t="s">
        <v>21</v>
      </c>
      <c r="C74" s="68">
        <v>2299.5</v>
      </c>
      <c r="D74" s="68">
        <v>188</v>
      </c>
      <c r="E74" s="68">
        <f t="shared" si="10"/>
        <v>8.175690367471189</v>
      </c>
      <c r="F74" s="68">
        <v>250</v>
      </c>
      <c r="G74" s="68">
        <f>SUM(D74-F74)</f>
        <v>-62</v>
      </c>
      <c r="H74" s="67">
        <f t="shared" si="9"/>
        <v>75.2</v>
      </c>
    </row>
    <row r="75" spans="1:8" ht="12.75">
      <c r="A75" s="9" t="s">
        <v>22</v>
      </c>
      <c r="B75" s="75" t="s">
        <v>23</v>
      </c>
      <c r="C75" s="65">
        <f>SUM(C76:C79)</f>
        <v>260020.9</v>
      </c>
      <c r="D75" s="65">
        <f>SUM(D76:D79)</f>
        <v>104055.59999999999</v>
      </c>
      <c r="E75" s="65">
        <f>D75/C75*100</f>
        <v>40.018167770359995</v>
      </c>
      <c r="F75" s="65">
        <f>SUM(F76:F79)</f>
        <v>90211.5</v>
      </c>
      <c r="G75" s="65">
        <f>SUM(G76:G79)</f>
        <v>13844.099999999995</v>
      </c>
      <c r="H75" s="65">
        <f t="shared" si="9"/>
        <v>115.34626959977385</v>
      </c>
    </row>
    <row r="76" spans="1:8" ht="12.75">
      <c r="A76" s="11" t="s">
        <v>61</v>
      </c>
      <c r="B76" s="78" t="s">
        <v>60</v>
      </c>
      <c r="C76" s="68">
        <v>30530.4</v>
      </c>
      <c r="D76" s="68">
        <v>5741.8</v>
      </c>
      <c r="E76" s="68">
        <f t="shared" si="10"/>
        <v>18.80682860362131</v>
      </c>
      <c r="F76" s="68">
        <v>6883.1</v>
      </c>
      <c r="G76" s="68">
        <f>SUM(D76-F76)</f>
        <v>-1141.3000000000002</v>
      </c>
      <c r="H76" s="67">
        <f t="shared" si="9"/>
        <v>83.41880838575642</v>
      </c>
    </row>
    <row r="77" spans="1:8" ht="12.75">
      <c r="A77" s="11" t="s">
        <v>24</v>
      </c>
      <c r="B77" s="77" t="s">
        <v>25</v>
      </c>
      <c r="C77" s="68">
        <v>131405.1</v>
      </c>
      <c r="D77" s="68">
        <v>32151.3</v>
      </c>
      <c r="E77" s="68">
        <f t="shared" si="10"/>
        <v>24.46731519552894</v>
      </c>
      <c r="F77" s="68">
        <v>11458.2</v>
      </c>
      <c r="G77" s="68">
        <f>SUM(D77-F77)</f>
        <v>20693.1</v>
      </c>
      <c r="H77" s="67">
        <f t="shared" si="9"/>
        <v>280.5964287584437</v>
      </c>
    </row>
    <row r="78" spans="1:8" ht="12.75">
      <c r="A78" s="11" t="s">
        <v>79</v>
      </c>
      <c r="B78" s="78" t="s">
        <v>75</v>
      </c>
      <c r="C78" s="68">
        <v>87462</v>
      </c>
      <c r="D78" s="68">
        <v>59743.6</v>
      </c>
      <c r="E78" s="68">
        <f t="shared" si="10"/>
        <v>68.30806521689419</v>
      </c>
      <c r="F78" s="68">
        <v>64388.8</v>
      </c>
      <c r="G78" s="68">
        <f>SUM(D78-F78)</f>
        <v>-4645.200000000004</v>
      </c>
      <c r="H78" s="67">
        <f t="shared" si="9"/>
        <v>92.78570186119325</v>
      </c>
    </row>
    <row r="79" spans="1:8" ht="25.5">
      <c r="A79" s="11" t="s">
        <v>72</v>
      </c>
      <c r="B79" s="78" t="s">
        <v>63</v>
      </c>
      <c r="C79" s="68">
        <v>10623.4</v>
      </c>
      <c r="D79" s="68">
        <v>6418.9</v>
      </c>
      <c r="E79" s="68">
        <f t="shared" si="10"/>
        <v>60.42227535440631</v>
      </c>
      <c r="F79" s="68">
        <v>7481.4</v>
      </c>
      <c r="G79" s="68">
        <f>SUM(D79-F79)</f>
        <v>-1062.5</v>
      </c>
      <c r="H79" s="67">
        <f t="shared" si="9"/>
        <v>85.79811265271205</v>
      </c>
    </row>
    <row r="80" spans="1:8" ht="12.75">
      <c r="A80" s="9" t="s">
        <v>64</v>
      </c>
      <c r="B80" s="79" t="s">
        <v>65</v>
      </c>
      <c r="C80" s="65">
        <f>SUM(C81:C81)</f>
        <v>223.2</v>
      </c>
      <c r="D80" s="65">
        <f>SUM(D81:D81)</f>
        <v>0</v>
      </c>
      <c r="E80" s="65">
        <f>D80/C80*100</f>
        <v>0</v>
      </c>
      <c r="F80" s="65">
        <f>SUM(F81:F81)</f>
        <v>30.9</v>
      </c>
      <c r="G80" s="65">
        <f>SUM(G81:G81)</f>
        <v>-30.9</v>
      </c>
      <c r="H80" s="65" t="s">
        <v>122</v>
      </c>
    </row>
    <row r="81" spans="1:8" ht="12.75">
      <c r="A81" s="11" t="s">
        <v>67</v>
      </c>
      <c r="B81" s="78" t="s">
        <v>66</v>
      </c>
      <c r="C81" s="68">
        <v>223.2</v>
      </c>
      <c r="D81" s="68">
        <v>0</v>
      </c>
      <c r="E81" s="68">
        <f>D81/C81*100</f>
        <v>0</v>
      </c>
      <c r="F81" s="68">
        <v>30.9</v>
      </c>
      <c r="G81" s="68">
        <f>SUM(D81-F81)</f>
        <v>-30.9</v>
      </c>
      <c r="H81" s="67" t="s">
        <v>122</v>
      </c>
    </row>
    <row r="82" spans="1:8" ht="12.75">
      <c r="A82" s="9" t="s">
        <v>26</v>
      </c>
      <c r="B82" s="75" t="s">
        <v>27</v>
      </c>
      <c r="C82" s="65">
        <f>SUM(C83:C87)</f>
        <v>573024.6000000001</v>
      </c>
      <c r="D82" s="65">
        <f>SUM(D83:D87)</f>
        <v>419443</v>
      </c>
      <c r="E82" s="65">
        <f t="shared" si="10"/>
        <v>73.19807910515533</v>
      </c>
      <c r="F82" s="65">
        <f>SUM(F83:F87)</f>
        <v>373086.99999999994</v>
      </c>
      <c r="G82" s="65">
        <f>SUM(G83:G87)</f>
        <v>46355.999999999985</v>
      </c>
      <c r="H82" s="65">
        <f t="shared" si="9"/>
        <v>112.42498398496868</v>
      </c>
    </row>
    <row r="83" spans="1:8" ht="12.75">
      <c r="A83" s="11" t="s">
        <v>28</v>
      </c>
      <c r="B83" s="77" t="s">
        <v>29</v>
      </c>
      <c r="C83" s="68">
        <v>165227.5</v>
      </c>
      <c r="D83" s="68">
        <v>118185.7</v>
      </c>
      <c r="E83" s="68">
        <f t="shared" si="10"/>
        <v>71.52907355010515</v>
      </c>
      <c r="F83" s="68">
        <v>107476.6</v>
      </c>
      <c r="G83" s="68">
        <f>SUM(D83-F83)</f>
        <v>10709.099999999991</v>
      </c>
      <c r="H83" s="67">
        <f t="shared" si="9"/>
        <v>109.96412242292739</v>
      </c>
    </row>
    <row r="84" spans="1:8" ht="12.75">
      <c r="A84" s="11" t="s">
        <v>30</v>
      </c>
      <c r="B84" s="77" t="s">
        <v>31</v>
      </c>
      <c r="C84" s="68">
        <v>350057.4</v>
      </c>
      <c r="D84" s="68">
        <v>256533.3</v>
      </c>
      <c r="E84" s="68">
        <f t="shared" si="10"/>
        <v>73.28321012496806</v>
      </c>
      <c r="F84" s="68">
        <v>225005.5</v>
      </c>
      <c r="G84" s="68">
        <f>SUM(D84-F84)</f>
        <v>31527.79999999999</v>
      </c>
      <c r="H84" s="67">
        <f t="shared" si="9"/>
        <v>114.01201303968125</v>
      </c>
    </row>
    <row r="85" spans="1:8" ht="12.75">
      <c r="A85" s="11" t="s">
        <v>115</v>
      </c>
      <c r="B85" s="78" t="s">
        <v>114</v>
      </c>
      <c r="C85" s="68">
        <v>41990.4</v>
      </c>
      <c r="D85" s="68">
        <v>33118.8</v>
      </c>
      <c r="E85" s="68">
        <f>D85/C85*100</f>
        <v>78.87231367169639</v>
      </c>
      <c r="F85" s="68">
        <v>29506.6</v>
      </c>
      <c r="G85" s="68">
        <f>SUM(D85-F85)</f>
        <v>3612.2000000000044</v>
      </c>
      <c r="H85" s="67">
        <f t="shared" si="9"/>
        <v>112.24200687303858</v>
      </c>
    </row>
    <row r="86" spans="1:8" ht="12.75">
      <c r="A86" s="11" t="s">
        <v>112</v>
      </c>
      <c r="B86" s="77" t="s">
        <v>32</v>
      </c>
      <c r="C86" s="68">
        <v>1216.3</v>
      </c>
      <c r="D86" s="68">
        <v>1106.8</v>
      </c>
      <c r="E86" s="68">
        <f t="shared" si="10"/>
        <v>90.99728685357232</v>
      </c>
      <c r="F86" s="68">
        <v>1204.3</v>
      </c>
      <c r="G86" s="68">
        <f>SUM(D86-F86)</f>
        <v>-97.5</v>
      </c>
      <c r="H86" s="67">
        <f t="shared" si="9"/>
        <v>91.90401062858092</v>
      </c>
    </row>
    <row r="87" spans="1:8" ht="12.75">
      <c r="A87" s="11" t="s">
        <v>33</v>
      </c>
      <c r="B87" s="77" t="s">
        <v>34</v>
      </c>
      <c r="C87" s="68">
        <v>14533</v>
      </c>
      <c r="D87" s="68">
        <v>10498.4</v>
      </c>
      <c r="E87" s="68">
        <f t="shared" si="10"/>
        <v>72.23835409069015</v>
      </c>
      <c r="F87" s="68">
        <v>9894</v>
      </c>
      <c r="G87" s="68">
        <f>SUM(D87-F87)</f>
        <v>604.3999999999996</v>
      </c>
      <c r="H87" s="67">
        <f t="shared" si="9"/>
        <v>106.1087527794623</v>
      </c>
    </row>
    <row r="88" spans="1:8" ht="12.75">
      <c r="A88" s="9" t="s">
        <v>53</v>
      </c>
      <c r="B88" s="75" t="s">
        <v>35</v>
      </c>
      <c r="C88" s="65">
        <f>SUM(C89:C90)</f>
        <v>75148.4</v>
      </c>
      <c r="D88" s="65">
        <f>SUM(D89:D90)</f>
        <v>49182.2</v>
      </c>
      <c r="E88" s="65">
        <f t="shared" si="10"/>
        <v>65.44676932576077</v>
      </c>
      <c r="F88" s="65">
        <f>SUM(F89:F90)</f>
        <v>46554.8</v>
      </c>
      <c r="G88" s="65">
        <f>SUM(G89:G90)</f>
        <v>2627.3999999999996</v>
      </c>
      <c r="H88" s="65">
        <f t="shared" si="9"/>
        <v>105.64367154407277</v>
      </c>
    </row>
    <row r="89" spans="1:8" ht="12.75">
      <c r="A89" s="11" t="s">
        <v>36</v>
      </c>
      <c r="B89" s="77" t="s">
        <v>37</v>
      </c>
      <c r="C89" s="68">
        <v>59765</v>
      </c>
      <c r="D89" s="68">
        <v>37723.1</v>
      </c>
      <c r="E89" s="68">
        <f t="shared" si="10"/>
        <v>63.11904961097632</v>
      </c>
      <c r="F89" s="68">
        <v>35757</v>
      </c>
      <c r="G89" s="68">
        <f>SUM(D89-F89)</f>
        <v>1966.0999999999985</v>
      </c>
      <c r="H89" s="67">
        <f t="shared" si="9"/>
        <v>105.49850378946779</v>
      </c>
    </row>
    <row r="90" spans="1:8" ht="25.5">
      <c r="A90" s="11" t="s">
        <v>54</v>
      </c>
      <c r="B90" s="77" t="s">
        <v>38</v>
      </c>
      <c r="C90" s="68">
        <v>15383.4</v>
      </c>
      <c r="D90" s="68">
        <v>11459.1</v>
      </c>
      <c r="E90" s="68">
        <f t="shared" si="10"/>
        <v>74.49003471274231</v>
      </c>
      <c r="F90" s="68">
        <v>10797.8</v>
      </c>
      <c r="G90" s="68">
        <f>SUM(D90-F90)</f>
        <v>661.3000000000011</v>
      </c>
      <c r="H90" s="67">
        <f t="shared" si="9"/>
        <v>106.12439571023728</v>
      </c>
    </row>
    <row r="91" spans="1:8" ht="12.75">
      <c r="A91" s="9" t="s">
        <v>39</v>
      </c>
      <c r="B91" s="75" t="s">
        <v>40</v>
      </c>
      <c r="C91" s="65">
        <f>SUM(C92:C95)</f>
        <v>49664.8</v>
      </c>
      <c r="D91" s="65">
        <f>SUM(D92:D95)</f>
        <v>34972.7</v>
      </c>
      <c r="E91" s="65">
        <f t="shared" si="10"/>
        <v>70.41747877772586</v>
      </c>
      <c r="F91" s="65">
        <f>SUM(F92:F95)</f>
        <v>29119.5</v>
      </c>
      <c r="G91" s="65">
        <f>SUM(G92:G95)</f>
        <v>5853.200000000001</v>
      </c>
      <c r="H91" s="65">
        <f t="shared" si="9"/>
        <v>120.10061985954428</v>
      </c>
    </row>
    <row r="92" spans="1:8" ht="12.75">
      <c r="A92" s="11" t="s">
        <v>41</v>
      </c>
      <c r="B92" s="78">
        <v>1001</v>
      </c>
      <c r="C92" s="68">
        <v>7401.9</v>
      </c>
      <c r="D92" s="68">
        <v>5226.2</v>
      </c>
      <c r="E92" s="68">
        <f t="shared" si="10"/>
        <v>70.60619570650779</v>
      </c>
      <c r="F92" s="68">
        <v>5384.9</v>
      </c>
      <c r="G92" s="68">
        <f>SUM(D92-F92)</f>
        <v>-158.69999999999982</v>
      </c>
      <c r="H92" s="67">
        <f t="shared" si="9"/>
        <v>97.05287006258241</v>
      </c>
    </row>
    <row r="93" spans="1:8" ht="12.75">
      <c r="A93" s="11" t="s">
        <v>42</v>
      </c>
      <c r="B93" s="77" t="s">
        <v>43</v>
      </c>
      <c r="C93" s="68">
        <v>3963.3</v>
      </c>
      <c r="D93" s="68">
        <v>2926.5</v>
      </c>
      <c r="E93" s="68">
        <f t="shared" si="10"/>
        <v>73.8399818333207</v>
      </c>
      <c r="F93" s="68">
        <v>3202.3</v>
      </c>
      <c r="G93" s="68">
        <f>SUM(D93-F93)</f>
        <v>-275.8000000000002</v>
      </c>
      <c r="H93" s="67">
        <f t="shared" si="9"/>
        <v>91.38744027730068</v>
      </c>
    </row>
    <row r="94" spans="1:8" ht="12.75">
      <c r="A94" s="11" t="s">
        <v>44</v>
      </c>
      <c r="B94" s="77" t="s">
        <v>45</v>
      </c>
      <c r="C94" s="68">
        <v>32663.3</v>
      </c>
      <c r="D94" s="68">
        <v>23546.5</v>
      </c>
      <c r="E94" s="68">
        <f t="shared" si="10"/>
        <v>72.0885519834187</v>
      </c>
      <c r="F94" s="68">
        <v>16859.8</v>
      </c>
      <c r="G94" s="68">
        <f>SUM(D94-F94)</f>
        <v>6686.700000000001</v>
      </c>
      <c r="H94" s="67">
        <f t="shared" si="9"/>
        <v>139.6606128186574</v>
      </c>
    </row>
    <row r="95" spans="1:8" ht="12.75">
      <c r="A95" s="11" t="s">
        <v>46</v>
      </c>
      <c r="B95" s="78">
        <v>1006</v>
      </c>
      <c r="C95" s="68">
        <v>5636.3</v>
      </c>
      <c r="D95" s="68">
        <v>3273.5</v>
      </c>
      <c r="E95" s="68">
        <f t="shared" si="10"/>
        <v>58.07888153575927</v>
      </c>
      <c r="F95" s="68">
        <v>3672.5</v>
      </c>
      <c r="G95" s="68">
        <f>SUM(D95-F95)</f>
        <v>-399</v>
      </c>
      <c r="H95" s="67">
        <f t="shared" si="9"/>
        <v>89.1354663036079</v>
      </c>
    </row>
    <row r="96" spans="1:8" ht="12.75">
      <c r="A96" s="9" t="s">
        <v>55</v>
      </c>
      <c r="B96" s="75" t="s">
        <v>47</v>
      </c>
      <c r="C96" s="65">
        <f>SUM(C97:C99)</f>
        <v>54538.5</v>
      </c>
      <c r="D96" s="65">
        <f>SUM(D97:D99)</f>
        <v>36280.6</v>
      </c>
      <c r="E96" s="65">
        <f t="shared" si="10"/>
        <v>66.52291500499646</v>
      </c>
      <c r="F96" s="65">
        <f>SUM(F97:F99)</f>
        <v>52380</v>
      </c>
      <c r="G96" s="65">
        <f>SUM(G97:G99)</f>
        <v>-16099.400000000007</v>
      </c>
      <c r="H96" s="65">
        <f t="shared" si="9"/>
        <v>69.26422298587246</v>
      </c>
    </row>
    <row r="97" spans="1:8" ht="12.75">
      <c r="A97" s="11" t="s">
        <v>56</v>
      </c>
      <c r="B97" s="77" t="s">
        <v>48</v>
      </c>
      <c r="C97" s="68">
        <v>44742.1</v>
      </c>
      <c r="D97" s="68">
        <v>34668.7</v>
      </c>
      <c r="E97" s="68">
        <f t="shared" si="10"/>
        <v>77.48563433544693</v>
      </c>
      <c r="F97" s="68">
        <v>33303.9</v>
      </c>
      <c r="G97" s="68">
        <f>SUM(D97-F97)</f>
        <v>1364.7999999999956</v>
      </c>
      <c r="H97" s="67">
        <f t="shared" si="9"/>
        <v>104.09801855037996</v>
      </c>
    </row>
    <row r="98" spans="1:8" ht="12.75">
      <c r="A98" s="11" t="s">
        <v>80</v>
      </c>
      <c r="B98" s="78" t="s">
        <v>76</v>
      </c>
      <c r="C98" s="68">
        <v>8196.4</v>
      </c>
      <c r="D98" s="68">
        <v>613.1</v>
      </c>
      <c r="E98" s="68">
        <f t="shared" si="10"/>
        <v>7.480113220438242</v>
      </c>
      <c r="F98" s="68">
        <v>17965.4</v>
      </c>
      <c r="G98" s="68">
        <f>SUM(D98-F98)</f>
        <v>-17352.300000000003</v>
      </c>
      <c r="H98" s="67">
        <f t="shared" si="9"/>
        <v>3.4126710231890187</v>
      </c>
    </row>
    <row r="99" spans="1:8" ht="15" customHeight="1">
      <c r="A99" s="11" t="s">
        <v>62</v>
      </c>
      <c r="B99" s="78">
        <v>1105</v>
      </c>
      <c r="C99" s="68">
        <v>1600</v>
      </c>
      <c r="D99" s="68">
        <v>998.8</v>
      </c>
      <c r="E99" s="68">
        <f t="shared" si="10"/>
        <v>62.425</v>
      </c>
      <c r="F99" s="68">
        <v>1110.7</v>
      </c>
      <c r="G99" s="68">
        <f>SUM(D99-F99)</f>
        <v>-111.90000000000009</v>
      </c>
      <c r="H99" s="67">
        <f t="shared" si="9"/>
        <v>89.92527235076977</v>
      </c>
    </row>
    <row r="100" spans="1:8" ht="34.5" customHeight="1">
      <c r="A100" s="9" t="s">
        <v>136</v>
      </c>
      <c r="B100" s="75" t="s">
        <v>57</v>
      </c>
      <c r="C100" s="65">
        <f>SUM(C101:C101)</f>
        <v>3947.6</v>
      </c>
      <c r="D100" s="65">
        <f>SUM(D101:D101)</f>
        <v>3438.5</v>
      </c>
      <c r="E100" s="65">
        <f t="shared" si="10"/>
        <v>87.10355659134665</v>
      </c>
      <c r="F100" s="65">
        <f>SUM(F101:F101)</f>
        <v>4412.2</v>
      </c>
      <c r="G100" s="65">
        <f>SUM(G101:G101)</f>
        <v>-973.6999999999998</v>
      </c>
      <c r="H100" s="65">
        <f t="shared" si="9"/>
        <v>77.93164407778433</v>
      </c>
    </row>
    <row r="101" spans="1:8" ht="34.5" customHeight="1">
      <c r="A101" s="11" t="s">
        <v>137</v>
      </c>
      <c r="B101" s="77" t="s">
        <v>58</v>
      </c>
      <c r="C101" s="68">
        <v>3947.6</v>
      </c>
      <c r="D101" s="68">
        <v>3438.5</v>
      </c>
      <c r="E101" s="68">
        <f t="shared" si="10"/>
        <v>87.10355659134665</v>
      </c>
      <c r="F101" s="68">
        <v>4412.2</v>
      </c>
      <c r="G101" s="68">
        <f>SUM(D101-F101)</f>
        <v>-973.6999999999998</v>
      </c>
      <c r="H101" s="67">
        <f t="shared" si="9"/>
        <v>77.93164407778433</v>
      </c>
    </row>
    <row r="102" spans="1:8" ht="12.75">
      <c r="A102" s="13" t="s">
        <v>49</v>
      </c>
      <c r="B102" s="81"/>
      <c r="C102" s="69">
        <f>SUM(C55+C64+C67+C70+C75+C80+C82+C88+C91+C96+C100)</f>
        <v>1249578.4000000001</v>
      </c>
      <c r="D102" s="69">
        <f>SUM(D55+D64+D67+D70+D75+D80+D82+D88+D91+D96+D100)</f>
        <v>751411.6999999998</v>
      </c>
      <c r="E102" s="69">
        <f t="shared" si="10"/>
        <v>60.133217731676524</v>
      </c>
      <c r="F102" s="69">
        <f>SUM(F55+F64+F67+F70+F75+F80+F82+F88+F91+F96+F100)</f>
        <v>717960.2999999999</v>
      </c>
      <c r="G102" s="69">
        <f>D102-F102</f>
        <v>33451.39999999991</v>
      </c>
      <c r="H102" s="69">
        <f t="shared" si="9"/>
        <v>104.65922697954188</v>
      </c>
    </row>
    <row r="103" spans="1:8" ht="25.5">
      <c r="A103" s="14" t="s">
        <v>59</v>
      </c>
      <c r="B103" s="82"/>
      <c r="C103" s="70">
        <v>-21016.5</v>
      </c>
      <c r="D103" s="70">
        <f>D53-D102</f>
        <v>35739.30000000016</v>
      </c>
      <c r="E103" s="70"/>
      <c r="F103" s="70">
        <f>F53-F102</f>
        <v>-24475.699999999837</v>
      </c>
      <c r="G103" s="70"/>
      <c r="H103" s="70"/>
    </row>
    <row r="104" spans="1:8" ht="12.75">
      <c r="A104" s="5"/>
      <c r="B104" s="83"/>
      <c r="C104" s="7"/>
      <c r="D104" s="7"/>
      <c r="E104" s="7"/>
      <c r="F104" s="7"/>
      <c r="G104" s="7"/>
      <c r="H104" s="7"/>
    </row>
    <row r="105" spans="1:8" ht="12.75">
      <c r="A105" s="5"/>
      <c r="B105" s="83"/>
      <c r="C105" s="87"/>
      <c r="D105" s="87"/>
      <c r="E105" s="87"/>
      <c r="F105" s="87"/>
      <c r="G105" s="87"/>
      <c r="H105" s="87"/>
    </row>
    <row r="106" spans="1:8" ht="12.75">
      <c r="A106" s="6"/>
      <c r="B106" s="84"/>
      <c r="C106" s="71"/>
      <c r="D106" s="71"/>
      <c r="E106" s="71"/>
      <c r="F106" s="71"/>
      <c r="G106" s="71"/>
      <c r="H106" s="71"/>
    </row>
  </sheetData>
  <sheetProtection/>
  <mergeCells count="2">
    <mergeCell ref="A1:H1"/>
    <mergeCell ref="C105:H105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4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Заместитель</cp:lastModifiedBy>
  <cp:lastPrinted>2022-07-14T14:12:22Z</cp:lastPrinted>
  <dcterms:created xsi:type="dcterms:W3CDTF">2009-04-28T07:05:16Z</dcterms:created>
  <dcterms:modified xsi:type="dcterms:W3CDTF">2022-10-11T07:56:19Z</dcterms:modified>
  <cp:category/>
  <cp:version/>
  <cp:contentType/>
  <cp:contentStatus/>
</cp:coreProperties>
</file>